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.murgia\Desktop\DELIBERA GARA TRASPORTO\"/>
    </mc:Choice>
  </mc:AlternateContent>
  <xr:revisionPtr revIDLastSave="0" documentId="8_{EF3DAC10-2C3C-444D-A856-3207980D4F1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llegato A" sheetId="1" r:id="rId1"/>
    <sheet name="QE COMPLESSIV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  <c r="D10" i="3"/>
  <c r="E16" i="3"/>
  <c r="E14" i="3" s="1"/>
  <c r="E6" i="3"/>
  <c r="D6" i="3"/>
  <c r="D5" i="3"/>
  <c r="D4" i="3"/>
  <c r="E4" i="3"/>
  <c r="E5" i="3"/>
  <c r="D7" i="3" l="1"/>
  <c r="E7" i="3" s="1"/>
  <c r="E8" i="3" s="1"/>
  <c r="E10" i="3"/>
  <c r="E11" i="3" l="1"/>
  <c r="E25" i="3" s="1"/>
  <c r="E17" i="3" l="1"/>
  <c r="E22" i="3"/>
  <c r="E26" i="3" l="1"/>
  <c r="E27" i="3" s="1"/>
  <c r="E18" i="3"/>
  <c r="E20" i="3" s="1"/>
  <c r="E21" i="3" s="1"/>
  <c r="E19" i="3" l="1"/>
  <c r="G5" i="1"/>
  <c r="G6" i="1" l="1"/>
  <c r="G7" i="1" s="1"/>
  <c r="G21" i="1" s="1"/>
  <c r="G11" i="1"/>
  <c r="G13" i="1" s="1"/>
  <c r="G17" i="1"/>
  <c r="G25" i="1"/>
  <c r="E34" i="1"/>
  <c r="G18" i="1" l="1"/>
  <c r="G23" i="1" l="1"/>
  <c r="G29" i="1" s="1"/>
  <c r="G24" i="1" l="1"/>
  <c r="G27" i="1" s="1"/>
  <c r="G30" i="1" s="1"/>
  <c r="G33" i="1" l="1"/>
  <c r="G32" i="1"/>
  <c r="G35" i="1" l="1"/>
</calcChain>
</file>

<file path=xl/sharedStrings.xml><?xml version="1.0" encoding="utf-8"?>
<sst xmlns="http://schemas.openxmlformats.org/spreadsheetml/2006/main" count="99" uniqueCount="96">
  <si>
    <t>PROSPETTO QUADRO ECONOMICO - BASE DI GARA</t>
  </si>
  <si>
    <t>N.SETTIMANE</t>
  </si>
  <si>
    <t>N. KM PRESUNTI  AL GIORNO</t>
  </si>
  <si>
    <t xml:space="preserve"> </t>
  </si>
  <si>
    <t>N. KM PRESUNTI  A SETTIMANA</t>
  </si>
  <si>
    <t>PERSONALE</t>
  </si>
  <si>
    <t>TOTALE ORE PER ANNO</t>
  </si>
  <si>
    <t>COSTO ORARIO</t>
  </si>
  <si>
    <t>TOTALE COSTO  AUTISTA</t>
  </si>
  <si>
    <t>1, ora incremento legge 138</t>
  </si>
  <si>
    <t>3 ore incrementi per trasferimenti a vuoto</t>
  </si>
  <si>
    <r>
      <rPr>
        <sz val="10"/>
        <color indexed="8"/>
        <rFont val="Times New Roman"/>
      </rPr>
      <t xml:space="preserve">		</t>
    </r>
    <r>
      <rPr>
        <sz val="9.5"/>
        <color indexed="8"/>
        <rFont val="ArialMT"/>
        <family val="2"/>
      </rPr>
      <t>4/02/1958 n. 138 art.6</t>
    </r>
  </si>
  <si>
    <t>TOTALE COSTO  ACCOMPAGNATORE</t>
  </si>
  <si>
    <t>TOTALE AUTISTA-ACCOMPAGNATORE</t>
  </si>
  <si>
    <t>CARBURANTE</t>
  </si>
  <si>
    <t>TOTALE LITRI DI CARBURANTE NECESSARI                                                                                                              19714.29                       59142.86</t>
  </si>
  <si>
    <t xml:space="preserve">COSTO AL LITRO                                                                                                                       </t>
  </si>
  <si>
    <t>TOTALE COSTO CARBURANTE UN ANNO</t>
  </si>
  <si>
    <t xml:space="preserve">TOTALE PERSONALE  E CARBURANTE </t>
  </si>
  <si>
    <t xml:space="preserve">UTILE DI IMPRESA </t>
  </si>
  <si>
    <t>*1</t>
  </si>
  <si>
    <t>https://www.lavoro.gov.it/temi-e-priorita/rapporti-di-lavoro-e-relazioni-industriali/focus-on/Analisi-economiche-costo-lavoro/Pagine/Settore-del-terziario-della-distribuzione-e-dei-servizi.aspx</t>
  </si>
  <si>
    <t>*2</t>
  </si>
  <si>
    <t>*3</t>
  </si>
  <si>
    <t>https://dgsaie.mise.gov.it/prezzi-mensili-carburanti</t>
  </si>
  <si>
    <t xml:space="preserve">KM PERCORSI CON 1 LITRO VEICOLI TRA 18 t a 26 t.                                                                                         </t>
  </si>
  <si>
    <r>
      <t xml:space="preserve">TOTALE KM ANNUI PER ENTRAMBI I PERCORSI </t>
    </r>
    <r>
      <rPr>
        <b/>
        <sz val="12"/>
        <rFont val="Garamond"/>
        <family val="1"/>
      </rPr>
      <t xml:space="preserve"> SCOLASTICO </t>
    </r>
  </si>
  <si>
    <t>COSTO ORARIO ccnl autoferrontranvieri mobilità/TPL</t>
  </si>
  <si>
    <t>55 minuti per tratta stimati</t>
  </si>
  <si>
    <t xml:space="preserve">
14/02/1958 n. 138 art.6)
</t>
  </si>
  <si>
    <t>COSTI MANUTENZIONE, PULIZIA AUTOBUS, assicurazione, spese generali</t>
  </si>
  <si>
    <t>IMPORTO A BASE DI GARA (INCLUSI ONERI SICUREZZA)</t>
  </si>
  <si>
    <t xml:space="preserve">IMPORTO A BASE DI GARA </t>
  </si>
  <si>
    <t>IVA AL 10% SU BASE DI GARA</t>
  </si>
  <si>
    <t xml:space="preserve">con iva al 10% costo </t>
  </si>
  <si>
    <t>IVA SU ONERI SICUREZZA</t>
  </si>
  <si>
    <t xml:space="preserve">COSTO ANNUO DEL SERVIZIO </t>
  </si>
  <si>
    <t>https://www.lavoro.gov.it/temi-e-priorita/rapporti-di-lavoro-e-relazioni-industriali/focus-on/analisi-economiche-costo-lavoro/pagine/default</t>
  </si>
  <si>
    <t>3 autista( 20 ore cadauno presunte alla settimana)</t>
  </si>
  <si>
    <t>N. ORE SETTIMANALI accompagnatore (almeno 3)</t>
  </si>
  <si>
    <t>3 mezzi</t>
  </si>
  <si>
    <t>COSTO TOTALE</t>
  </si>
  <si>
    <t>settembre giugno per n. 3 mezzi</t>
  </si>
  <si>
    <r>
      <t xml:space="preserve">Servizio di trasporto scolastico con accompagnatore per gli studenti residenti nei comuni di Banari, Bessude e Siligo e iscritti alle scuole infanzia, primaria  e  secondaria di I grado di Thiesi per gli Anni Scolastici 2026/2027 -2027/2028 - 2028/2029
</t>
    </r>
    <r>
      <rPr>
        <sz val="14"/>
        <rFont val="Times New Roman"/>
        <family val="1"/>
      </rPr>
      <t>Con possibilità di ripetizione del servizio per un ulteriore anno scolatico 2029/2030</t>
    </r>
  </si>
  <si>
    <t>IMPORTO 1 ANNO SCOLASTICO</t>
  </si>
  <si>
    <t>COSTI SICUREZZA DA INTERFERENZE</t>
  </si>
  <si>
    <t>STIMA LAVORO/SERVIZIO/FORNITURA</t>
  </si>
  <si>
    <t>IMPORTO</t>
  </si>
  <si>
    <t>COSTI PER LA SICUREZZA DERIVANTI DA RISCHI INTERFERENZE NON SOGGETTI A RIBASSO</t>
  </si>
  <si>
    <t>IMPORTO COMPLESSIVO PER RINNOVI E OPZIONI</t>
  </si>
  <si>
    <t>A</t>
  </si>
  <si>
    <t>SOMME A DISPOSIZIONE DELL'AMMINISTRAZIONE</t>
  </si>
  <si>
    <t>IMPREVISTI</t>
  </si>
  <si>
    <t>SPESE TECNICHE</t>
  </si>
  <si>
    <t>ACCANTONAMENTO INCENTIVO DI CUI ALL'ART. 45 DEL D.LGS. N. 36/2023 di cui:</t>
  </si>
  <si>
    <t>IRAP</t>
  </si>
  <si>
    <t xml:space="preserve">CONTRIBUTO A.N.A.C. </t>
  </si>
  <si>
    <t>B</t>
  </si>
  <si>
    <t>IMPORTO TOTALE</t>
  </si>
  <si>
    <t>Utile di impresa (10% su A.1.2 e A.1.3)</t>
  </si>
  <si>
    <t>C</t>
  </si>
  <si>
    <t>A.1</t>
  </si>
  <si>
    <t>A.2</t>
  </si>
  <si>
    <t>A.3</t>
  </si>
  <si>
    <t>A.4</t>
  </si>
  <si>
    <t>TOTALE IMPORTO STIMATO DI GARA (A+B+C)</t>
  </si>
  <si>
    <t>D</t>
  </si>
  <si>
    <t>Redazione DUVRI (inclusi oneri)</t>
  </si>
  <si>
    <t>D,1</t>
  </si>
  <si>
    <t>D,2</t>
  </si>
  <si>
    <t>D.3</t>
  </si>
  <si>
    <t>D.4</t>
  </si>
  <si>
    <t>D.2.1</t>
  </si>
  <si>
    <t>D.2.2</t>
  </si>
  <si>
    <t>Iva su  D.2.1</t>
  </si>
  <si>
    <t>D.3.1</t>
  </si>
  <si>
    <t>D.3.2</t>
  </si>
  <si>
    <t>D.3.3</t>
  </si>
  <si>
    <t>D.3.0</t>
  </si>
  <si>
    <t>art. 45 comma 5 (pari al 20% di D.3.3-D.3.0)</t>
  </si>
  <si>
    <t>art. 45 comma 3 e 4 (pari al 80% di D.3.3-D.3.0.)</t>
  </si>
  <si>
    <t>art. 45 comma 8 (pari al 15% di D.3 per la CUC)</t>
  </si>
  <si>
    <t>SPESE PER FUNZIONAMENTO CUC (0,15% su A+B+C)</t>
  </si>
  <si>
    <t>SPESE PER FUNZIONAMENTO DELLA COMMISSIONE GIUDICATRICE CUC</t>
  </si>
  <si>
    <t>D.5</t>
  </si>
  <si>
    <t>D.6</t>
  </si>
  <si>
    <t>D.7</t>
  </si>
  <si>
    <t>TOTALE SOMME A DISPOSIZIONE DELL'AMMINISTRAZIONE (D.1+D.2+D.3+D.4+D.5+D.6+D.7)</t>
  </si>
  <si>
    <t>Totale (A.1+A.2+A.3+A.4)</t>
  </si>
  <si>
    <t>Costo Manodopera
(n. 3 Autista + n. 3 Accompagnatore) vedasi all.a</t>
  </si>
  <si>
    <t>Costo Carburante vedasi all.a</t>
  </si>
  <si>
    <t>Costo Manutenzione, pulizia autobus, assicurazione, spese generali vedasi all.a</t>
  </si>
  <si>
    <t>I.V.A.su importo servizio (10%)</t>
  </si>
  <si>
    <t>TOTALE IMPORTO del servizio (A+B+C+D)</t>
  </si>
  <si>
    <r>
      <rPr>
        <b/>
        <sz val="16"/>
        <rFont val="Arial"/>
        <family val="2"/>
      </rPr>
      <t>Servizio di trasporto scolastico con accompagnatore per gli studenti residenti nei comuni di Banari, Bessude e Siligo e iscritti alle scuole infanzia, primaria  e  secondaria di I grado di Thiesi per gli Anni Scolastici 2026/2027 -2027/2028 - 2028/2029</t>
    </r>
    <r>
      <rPr>
        <sz val="10"/>
        <rFont val="Arial"/>
        <family val="2"/>
      </rPr>
      <t xml:space="preserve">
</t>
    </r>
    <r>
      <rPr>
        <sz val="16"/>
        <rFont val="Arial"/>
        <family val="2"/>
      </rPr>
      <t>Con possibilità di ripetizione del servizio per un ulteriore anno scolastico 2029/2030</t>
    </r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</si>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</sst>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* #,##0.00\ &quot;€&quot;_-;\-* #,##0.00\ &quot;€&quot;_-;_-* &quot;-&quot;??\ &quot;€&quot;_-;_-@_-"/>
    <numFmt numFmtId="164" formatCode="[$€-410]\ #,##0.00;[Red]\-[$€-410]\ #,##0.00"/>
    <numFmt numFmtId="165" formatCode="[$-410]General"/>
    <numFmt numFmtId="166" formatCode="[$-410]0"/>
    <numFmt numFmtId="167" formatCode="[$-410]0.00"/>
    <numFmt numFmtId="168" formatCode="#,##0.00&quot; €&quot;"/>
    <numFmt numFmtId="169" formatCode="&quot; € &quot;#,##0.00\ ;&quot;-€ &quot;#,##0.00\ ;&quot; € -&quot;#\ ;@\ "/>
    <numFmt numFmtId="170" formatCode="[$-410]#,##0.00"/>
    <numFmt numFmtId="171" formatCode="#,##0.00\ ;\-#,##0.00\ ;\-#\ ;@\ "/>
    <numFmt numFmtId="172" formatCode="[$-410]0%"/>
    <numFmt numFmtId="173" formatCode="_-* #,##0.00\ _€_-;\-* #,##0.00\ _€_-;_-* &quot;-&quot;??\ _€_-;_-@_-"/>
    <numFmt numFmtId="174" formatCode="&quot;€&quot;\ #,##0.00"/>
    <numFmt numFmtId="175" formatCode="&quot;€&quot;\ #,##0.00;[Red]&quot;€&quot;\ #,##0.00"/>
    <numFmt numFmtId="176" formatCode="#,##0.00\ &quot;€&quot;;[Red]#,##0.00\ &quot;€&quot;"/>
  </numFmts>
  <fonts count="26"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name val="Arial"/>
      <family val="2"/>
    </font>
    <font>
      <sz val="10"/>
      <color indexed="8"/>
      <name val="Times New Roman"/>
    </font>
    <font>
      <b/>
      <sz val="14"/>
      <name val="Times New Roman"/>
      <family val="1"/>
    </font>
    <font>
      <sz val="9"/>
      <color indexed="8"/>
      <name val="Times New Roman"/>
      <family val="1"/>
    </font>
    <font>
      <b/>
      <sz val="10"/>
      <name val="Garamond"/>
      <family val="1"/>
    </font>
    <font>
      <u/>
      <sz val="14"/>
      <color indexed="12"/>
      <name val="Times New Roman"/>
    </font>
    <font>
      <sz val="10"/>
      <name val="Times New Roman"/>
      <family val="1"/>
    </font>
    <font>
      <sz val="9.5"/>
      <color indexed="8"/>
      <name val="ArialMT"/>
      <family val="2"/>
    </font>
    <font>
      <u/>
      <sz val="10"/>
      <color indexed="20"/>
      <name val="Times New Roman"/>
    </font>
    <font>
      <u/>
      <sz val="9"/>
      <color indexed="12"/>
      <name val="Times New Roman"/>
      <family val="1"/>
    </font>
    <font>
      <sz val="9"/>
      <name val="Times New Roman"/>
      <family val="1"/>
    </font>
    <font>
      <b/>
      <sz val="12"/>
      <name val="Garamond"/>
      <family val="1"/>
    </font>
    <font>
      <u/>
      <sz val="10"/>
      <color indexed="2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 tint="4.9989318521683403E-2"/>
      <name val="Times New Roman"/>
      <family val="1"/>
    </font>
    <font>
      <sz val="11"/>
      <color theme="1" tint="4.9989318521683403E-2"/>
      <name val="Times New Roman"/>
      <family val="1"/>
    </font>
    <font>
      <b/>
      <sz val="11"/>
      <name val="Times New Roman"/>
      <family val="1"/>
    </font>
    <font>
      <sz val="16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9"/>
      <color indexed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31"/>
      </patternFill>
    </fill>
    <fill>
      <patternFill patternType="solid">
        <fgColor indexed="9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46"/>
        <bgColor indexed="24"/>
      </patternFill>
    </fill>
    <fill>
      <patternFill patternType="solid">
        <fgColor indexed="22"/>
        <bgColor indexed="47"/>
      </patternFill>
    </fill>
    <fill>
      <patternFill patternType="solid">
        <fgColor indexed="31"/>
        <bgColor indexed="26"/>
      </patternFill>
    </fill>
    <fill>
      <patternFill patternType="solid">
        <fgColor indexed="26"/>
        <bgColor indexed="31"/>
      </patternFill>
    </fill>
    <fill>
      <patternFill patternType="solid">
        <fgColor indexed="44"/>
        <bgColor indexed="4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FF99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171" fontId="3" fillId="0" borderId="0"/>
    <xf numFmtId="165" fontId="7" fillId="0" borderId="0"/>
    <xf numFmtId="164" fontId="2" fillId="0" borderId="0" applyFill="0" applyBorder="0" applyAlignment="0" applyProtection="0"/>
    <xf numFmtId="165" fontId="3" fillId="0" borderId="0"/>
    <xf numFmtId="165" fontId="10" fillId="0" borderId="0"/>
    <xf numFmtId="44" fontId="1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7">
    <xf numFmtId="0" fontId="0" fillId="0" borderId="0" xfId="0"/>
    <xf numFmtId="165" fontId="3" fillId="0" borderId="0" xfId="4"/>
    <xf numFmtId="165" fontId="5" fillId="0" borderId="0" xfId="4" applyFont="1" applyAlignment="1">
      <alignment horizontal="left" vertical="top"/>
    </xf>
    <xf numFmtId="0" fontId="5" fillId="0" borderId="0" xfId="0" applyFont="1" applyAlignment="1">
      <alignment horizontal="left" vertical="top"/>
    </xf>
    <xf numFmtId="165" fontId="6" fillId="0" borderId="3" xfId="4" applyFont="1" applyBorder="1" applyAlignment="1">
      <alignment horizontal="left" vertical="top" wrapText="1"/>
    </xf>
    <xf numFmtId="165" fontId="6" fillId="0" borderId="0" xfId="4" applyFont="1" applyAlignment="1">
      <alignment horizontal="left" vertical="top"/>
    </xf>
    <xf numFmtId="166" fontId="6" fillId="0" borderId="0" xfId="4" applyNumberFormat="1" applyFont="1" applyAlignment="1">
      <alignment vertical="top" shrinkToFit="1"/>
    </xf>
    <xf numFmtId="166" fontId="6" fillId="0" borderId="4" xfId="4" applyNumberFormat="1" applyFont="1" applyBorder="1" applyAlignment="1">
      <alignment vertical="top" shrinkToFit="1"/>
    </xf>
    <xf numFmtId="165" fontId="6" fillId="0" borderId="0" xfId="4" applyFont="1" applyAlignment="1">
      <alignment horizontal="left" vertical="top" wrapText="1"/>
    </xf>
    <xf numFmtId="165" fontId="6" fillId="0" borderId="3" xfId="4" applyFont="1" applyBorder="1" applyAlignment="1">
      <alignment vertical="top" wrapText="1"/>
    </xf>
    <xf numFmtId="165" fontId="6" fillId="0" borderId="0" xfId="4" applyFont="1" applyAlignment="1">
      <alignment vertical="top" wrapText="1"/>
    </xf>
    <xf numFmtId="167" fontId="6" fillId="0" borderId="0" xfId="4" applyNumberFormat="1" applyFont="1" applyAlignment="1">
      <alignment vertical="top" shrinkToFit="1"/>
    </xf>
    <xf numFmtId="167" fontId="6" fillId="0" borderId="4" xfId="4" applyNumberFormat="1" applyFont="1" applyBorder="1" applyAlignment="1">
      <alignment vertical="top" shrinkToFit="1"/>
    </xf>
    <xf numFmtId="165" fontId="6" fillId="5" borderId="5" xfId="4" applyFont="1" applyFill="1" applyBorder="1" applyAlignment="1">
      <alignment horizontal="left" vertical="top" wrapText="1"/>
    </xf>
    <xf numFmtId="165" fontId="6" fillId="5" borderId="6" xfId="4" applyFont="1" applyFill="1" applyBorder="1" applyAlignment="1">
      <alignment horizontal="left" wrapText="1"/>
    </xf>
    <xf numFmtId="168" fontId="6" fillId="5" borderId="6" xfId="4" applyNumberFormat="1" applyFont="1" applyFill="1" applyBorder="1" applyAlignment="1">
      <alignment vertical="top" shrinkToFit="1"/>
    </xf>
    <xf numFmtId="168" fontId="6" fillId="5" borderId="7" xfId="4" applyNumberFormat="1" applyFont="1" applyFill="1" applyBorder="1" applyAlignment="1">
      <alignment vertical="top" shrinkToFit="1"/>
    </xf>
    <xf numFmtId="165" fontId="6" fillId="0" borderId="8" xfId="4" applyFont="1" applyBorder="1" applyAlignment="1">
      <alignment horizontal="left" vertical="top"/>
    </xf>
    <xf numFmtId="165" fontId="6" fillId="3" borderId="10" xfId="4" applyFont="1" applyFill="1" applyBorder="1" applyAlignment="1">
      <alignment horizontal="left" wrapText="1"/>
    </xf>
    <xf numFmtId="168" fontId="6" fillId="3" borderId="10" xfId="4" applyNumberFormat="1" applyFont="1" applyFill="1" applyBorder="1" applyAlignment="1">
      <alignment vertical="top" shrinkToFit="1"/>
    </xf>
    <xf numFmtId="165" fontId="6" fillId="3" borderId="9" xfId="4" applyFont="1" applyFill="1" applyBorder="1" applyAlignment="1">
      <alignment vertical="top" shrinkToFit="1"/>
    </xf>
    <xf numFmtId="165" fontId="8" fillId="0" borderId="0" xfId="4" applyFont="1" applyAlignment="1">
      <alignment horizontal="left" vertical="top"/>
    </xf>
    <xf numFmtId="165" fontId="6" fillId="0" borderId="3" xfId="4" applyFont="1" applyBorder="1" applyAlignment="1">
      <alignment horizontal="left" vertical="top"/>
    </xf>
    <xf numFmtId="166" fontId="6" fillId="0" borderId="0" xfId="4" applyNumberFormat="1" applyFont="1" applyAlignment="1">
      <alignment horizontal="right" vertical="top" shrinkToFit="1"/>
    </xf>
    <xf numFmtId="167" fontId="6" fillId="0" borderId="0" xfId="4" applyNumberFormat="1" applyFont="1" applyAlignment="1">
      <alignment horizontal="right" vertical="top" shrinkToFit="1"/>
    </xf>
    <xf numFmtId="168" fontId="6" fillId="0" borderId="0" xfId="4" applyNumberFormat="1" applyFont="1" applyAlignment="1">
      <alignment vertical="top" shrinkToFit="1"/>
    </xf>
    <xf numFmtId="165" fontId="6" fillId="0" borderId="4" xfId="4" applyFont="1" applyBorder="1" applyAlignment="1">
      <alignment vertical="top" shrinkToFit="1"/>
    </xf>
    <xf numFmtId="168" fontId="6" fillId="0" borderId="4" xfId="4" applyNumberFormat="1" applyFont="1" applyBorder="1" applyAlignment="1">
      <alignment vertical="top" shrinkToFit="1"/>
    </xf>
    <xf numFmtId="168" fontId="6" fillId="6" borderId="6" xfId="4" applyNumberFormat="1" applyFont="1" applyFill="1" applyBorder="1" applyAlignment="1">
      <alignment vertical="top" shrinkToFit="1"/>
    </xf>
    <xf numFmtId="165" fontId="6" fillId="6" borderId="11" xfId="4" applyFont="1" applyFill="1" applyBorder="1" applyAlignment="1">
      <alignment vertical="top" wrapText="1"/>
    </xf>
    <xf numFmtId="165" fontId="6" fillId="6" borderId="12" xfId="4" applyFont="1" applyFill="1" applyBorder="1" applyAlignment="1">
      <alignment vertical="top" wrapText="1"/>
    </xf>
    <xf numFmtId="168" fontId="6" fillId="6" borderId="12" xfId="4" applyNumberFormat="1" applyFont="1" applyFill="1" applyBorder="1" applyAlignment="1">
      <alignment vertical="top" shrinkToFit="1"/>
    </xf>
    <xf numFmtId="169" fontId="10" fillId="0" borderId="3" xfId="5" applyNumberFormat="1" applyBorder="1" applyAlignment="1">
      <alignment horizontal="left" vertical="top"/>
    </xf>
    <xf numFmtId="165" fontId="9" fillId="0" borderId="0" xfId="4" applyFont="1" applyAlignment="1">
      <alignment horizontal="left" vertical="top" wrapText="1"/>
    </xf>
    <xf numFmtId="165" fontId="6" fillId="8" borderId="11" xfId="4" applyFont="1" applyFill="1" applyBorder="1" applyAlignment="1">
      <alignment vertical="top"/>
    </xf>
    <xf numFmtId="165" fontId="6" fillId="8" borderId="12" xfId="4" applyFont="1" applyFill="1" applyBorder="1" applyAlignment="1">
      <alignment vertical="top"/>
    </xf>
    <xf numFmtId="165" fontId="6" fillId="9" borderId="11" xfId="4" applyFont="1" applyFill="1" applyBorder="1" applyAlignment="1">
      <alignment vertical="top" wrapText="1"/>
    </xf>
    <xf numFmtId="168" fontId="6" fillId="9" borderId="12" xfId="4" applyNumberFormat="1" applyFont="1" applyFill="1" applyBorder="1" applyAlignment="1">
      <alignment horizontal="right" vertical="top" shrinkToFit="1"/>
    </xf>
    <xf numFmtId="165" fontId="6" fillId="9" borderId="12" xfId="4" applyFont="1" applyFill="1" applyBorder="1" applyAlignment="1">
      <alignment vertical="top" wrapText="1"/>
    </xf>
    <xf numFmtId="168" fontId="6" fillId="10" borderId="12" xfId="4" applyNumberFormat="1" applyFont="1" applyFill="1" applyBorder="1" applyAlignment="1">
      <alignment horizontal="right" vertical="top" shrinkToFit="1"/>
    </xf>
    <xf numFmtId="165" fontId="6" fillId="10" borderId="12" xfId="4" applyFont="1" applyFill="1" applyBorder="1" applyAlignment="1">
      <alignment horizontal="left" wrapText="1"/>
    </xf>
    <xf numFmtId="165" fontId="6" fillId="11" borderId="11" xfId="4" applyFont="1" applyFill="1" applyBorder="1" applyAlignment="1">
      <alignment horizontal="left" vertical="top" wrapText="1" indent="8"/>
    </xf>
    <xf numFmtId="165" fontId="6" fillId="11" borderId="12" xfId="4" applyFont="1" applyFill="1" applyBorder="1" applyAlignment="1">
      <alignment horizontal="left" vertical="top" wrapText="1" indent="8"/>
    </xf>
    <xf numFmtId="171" fontId="6" fillId="11" borderId="12" xfId="1" applyFont="1" applyFill="1" applyBorder="1" applyAlignment="1">
      <alignment horizontal="right" vertical="top" wrapText="1"/>
    </xf>
    <xf numFmtId="172" fontId="10" fillId="0" borderId="3" xfId="5" applyNumberFormat="1" applyBorder="1" applyAlignment="1">
      <alignment horizontal="left" vertical="top"/>
    </xf>
    <xf numFmtId="165" fontId="11" fillId="0" borderId="0" xfId="2" applyFont="1" applyAlignment="1">
      <alignment horizontal="left" vertical="top"/>
    </xf>
    <xf numFmtId="165" fontId="12" fillId="0" borderId="0" xfId="4" applyFont="1" applyAlignment="1">
      <alignment horizontal="left" vertical="top"/>
    </xf>
    <xf numFmtId="170" fontId="12" fillId="0" borderId="0" xfId="4" applyNumberFormat="1" applyFont="1" applyAlignment="1">
      <alignment horizontal="left" vertical="top"/>
    </xf>
    <xf numFmtId="165" fontId="6" fillId="12" borderId="11" xfId="4" applyFont="1" applyFill="1" applyBorder="1" applyAlignment="1">
      <alignment horizontal="center" vertical="top" wrapText="1"/>
    </xf>
    <xf numFmtId="171" fontId="6" fillId="11" borderId="12" xfId="1" applyFont="1" applyFill="1" applyBorder="1" applyAlignment="1">
      <alignment vertical="top" wrapText="1"/>
    </xf>
    <xf numFmtId="169" fontId="14" fillId="0" borderId="3" xfId="5" applyNumberFormat="1" applyFont="1" applyBorder="1" applyAlignment="1">
      <alignment horizontal="left" vertical="top"/>
    </xf>
    <xf numFmtId="165" fontId="6" fillId="12" borderId="0" xfId="4" applyFont="1" applyFill="1" applyAlignment="1">
      <alignment horizontal="center" vertical="top" wrapText="1"/>
    </xf>
    <xf numFmtId="168" fontId="6" fillId="12" borderId="0" xfId="4" applyNumberFormat="1" applyFont="1" applyFill="1" applyAlignment="1">
      <alignment horizontal="right" vertical="top" shrinkToFit="1"/>
    </xf>
    <xf numFmtId="169" fontId="14" fillId="0" borderId="0" xfId="5" applyNumberFormat="1" applyFont="1" applyAlignment="1">
      <alignment horizontal="left" vertical="top"/>
    </xf>
    <xf numFmtId="165" fontId="3" fillId="13" borderId="0" xfId="4" applyFill="1"/>
    <xf numFmtId="165" fontId="5" fillId="13" borderId="0" xfId="4" applyFont="1" applyFill="1" applyAlignment="1">
      <alignment horizontal="left" vertical="top"/>
    </xf>
    <xf numFmtId="165" fontId="5" fillId="14" borderId="0" xfId="4" applyFont="1" applyFill="1" applyAlignment="1">
      <alignment horizontal="left" vertical="top"/>
    </xf>
    <xf numFmtId="165" fontId="7" fillId="0" borderId="0" xfId="2"/>
    <xf numFmtId="169" fontId="8" fillId="0" borderId="3" xfId="5" applyNumberFormat="1" applyFont="1" applyBorder="1" applyAlignment="1">
      <alignment horizontal="left" vertical="top"/>
    </xf>
    <xf numFmtId="170" fontId="6" fillId="8" borderId="6" xfId="4" applyNumberFormat="1" applyFont="1" applyFill="1" applyBorder="1" applyAlignment="1">
      <alignment vertical="top"/>
    </xf>
    <xf numFmtId="165" fontId="6" fillId="3" borderId="14" xfId="4" applyFont="1" applyFill="1" applyBorder="1" applyAlignment="1">
      <alignment vertical="top" wrapText="1"/>
    </xf>
    <xf numFmtId="1" fontId="6" fillId="3" borderId="14" xfId="4" applyNumberFormat="1" applyFont="1" applyFill="1" applyBorder="1" applyAlignment="1">
      <alignment vertical="top" wrapText="1"/>
    </xf>
    <xf numFmtId="173" fontId="6" fillId="3" borderId="14" xfId="4" applyNumberFormat="1" applyFont="1" applyFill="1" applyBorder="1" applyAlignment="1">
      <alignment vertical="top" wrapText="1"/>
    </xf>
    <xf numFmtId="168" fontId="6" fillId="7" borderId="14" xfId="4" applyNumberFormat="1" applyFont="1" applyFill="1" applyBorder="1" applyAlignment="1">
      <alignment horizontal="right" vertical="top" shrinkToFit="1"/>
    </xf>
    <xf numFmtId="44" fontId="10" fillId="0" borderId="3" xfId="6" applyFont="1" applyBorder="1" applyAlignment="1">
      <alignment horizontal="left" vertical="top"/>
    </xf>
    <xf numFmtId="44" fontId="0" fillId="0" borderId="0" xfId="6" applyFont="1"/>
    <xf numFmtId="165" fontId="6" fillId="2" borderId="14" xfId="4" applyFont="1" applyFill="1" applyBorder="1" applyAlignment="1">
      <alignment horizontal="center" vertical="top" wrapText="1"/>
    </xf>
    <xf numFmtId="0" fontId="17" fillId="0" borderId="14" xfId="7" applyFont="1" applyBorder="1" applyAlignment="1">
      <alignment horizontal="center" vertical="center"/>
    </xf>
    <xf numFmtId="0" fontId="18" fillId="0" borderId="14" xfId="7" applyFont="1" applyBorder="1" applyAlignment="1">
      <alignment vertical="center"/>
    </xf>
    <xf numFmtId="175" fontId="20" fillId="16" borderId="14" xfId="7" applyNumberFormat="1" applyFont="1" applyFill="1" applyBorder="1" applyAlignment="1">
      <alignment horizontal="right" vertical="center"/>
    </xf>
    <xf numFmtId="175" fontId="19" fillId="15" borderId="14" xfId="7" applyNumberFormat="1" applyFont="1" applyFill="1" applyBorder="1" applyAlignment="1">
      <alignment horizontal="right" vertical="center"/>
    </xf>
    <xf numFmtId="0" fontId="18" fillId="0" borderId="14" xfId="7" applyFont="1" applyBorder="1" applyAlignment="1">
      <alignment horizontal="center" vertical="center"/>
    </xf>
    <xf numFmtId="174" fontId="18" fillId="0" borderId="14" xfId="7" applyNumberFormat="1" applyFont="1" applyBorder="1" applyAlignment="1">
      <alignment horizontal="center" vertical="center"/>
    </xf>
    <xf numFmtId="176" fontId="18" fillId="17" borderId="14" xfId="7" applyNumberFormat="1" applyFont="1" applyFill="1" applyBorder="1" applyAlignment="1">
      <alignment vertical="center"/>
    </xf>
    <xf numFmtId="44" fontId="18" fillId="0" borderId="14" xfId="6" applyFont="1" applyBorder="1" applyAlignment="1">
      <alignment vertical="center"/>
    </xf>
    <xf numFmtId="44" fontId="21" fillId="15" borderId="14" xfId="6" applyFont="1" applyFill="1" applyBorder="1" applyAlignment="1">
      <alignment horizontal="justify" vertical="center" wrapText="1"/>
    </xf>
    <xf numFmtId="44" fontId="19" fillId="16" borderId="14" xfId="6" applyFont="1" applyFill="1" applyBorder="1" applyAlignment="1">
      <alignment vertical="center" wrapText="1"/>
    </xf>
    <xf numFmtId="44" fontId="19" fillId="16" borderId="14" xfId="6" applyFont="1" applyFill="1" applyBorder="1" applyAlignment="1">
      <alignment horizontal="left" vertical="center" wrapText="1"/>
    </xf>
    <xf numFmtId="44" fontId="18" fillId="17" borderId="14" xfId="6" applyFont="1" applyFill="1" applyBorder="1" applyAlignment="1">
      <alignment vertical="center"/>
    </xf>
    <xf numFmtId="0" fontId="18" fillId="16" borderId="14" xfId="7" applyFont="1" applyFill="1" applyBorder="1" applyAlignment="1">
      <alignment horizontal="right" vertical="center" wrapText="1"/>
    </xf>
    <xf numFmtId="0" fontId="18" fillId="16" borderId="17" xfId="7" applyFont="1" applyFill="1" applyBorder="1" applyAlignment="1">
      <alignment horizontal="left" vertical="center" wrapText="1"/>
    </xf>
    <xf numFmtId="0" fontId="18" fillId="16" borderId="17" xfId="7" applyFont="1" applyFill="1" applyBorder="1" applyAlignment="1">
      <alignment horizontal="center" vertical="center" wrapText="1"/>
    </xf>
    <xf numFmtId="175" fontId="19" fillId="16" borderId="14" xfId="7" applyNumberFormat="1" applyFont="1" applyFill="1" applyBorder="1" applyAlignment="1">
      <alignment horizontal="right" vertical="center"/>
    </xf>
    <xf numFmtId="44" fontId="18" fillId="0" borderId="14" xfId="6" applyFont="1" applyBorder="1" applyAlignment="1">
      <alignment vertical="center" wrapText="1"/>
    </xf>
    <xf numFmtId="44" fontId="18" fillId="16" borderId="17" xfId="7" applyNumberFormat="1" applyFont="1" applyFill="1" applyBorder="1" applyAlignment="1">
      <alignment horizontal="center" vertical="center" wrapText="1"/>
    </xf>
    <xf numFmtId="13" fontId="0" fillId="0" borderId="0" xfId="0" applyNumberFormat="1"/>
    <xf numFmtId="176" fontId="0" fillId="0" borderId="0" xfId="0" applyNumberFormat="1"/>
    <xf numFmtId="175" fontId="18" fillId="16" borderId="14" xfId="7" applyNumberFormat="1" applyFont="1" applyFill="1" applyBorder="1" applyAlignment="1">
      <alignment horizontal="right" vertical="center"/>
    </xf>
    <xf numFmtId="0" fontId="18" fillId="13" borderId="14" xfId="7" applyFont="1" applyFill="1" applyBorder="1" applyAlignment="1">
      <alignment horizontal="justify" vertical="center" wrapText="1"/>
    </xf>
    <xf numFmtId="44" fontId="17" fillId="13" borderId="14" xfId="6" applyFont="1" applyFill="1" applyBorder="1" applyAlignment="1">
      <alignment horizontal="justify" vertical="center" wrapText="1"/>
    </xf>
    <xf numFmtId="0" fontId="20" fillId="13" borderId="14" xfId="7" applyFont="1" applyFill="1" applyBorder="1" applyAlignment="1">
      <alignment vertical="center" wrapText="1"/>
    </xf>
    <xf numFmtId="44" fontId="20" fillId="13" borderId="14" xfId="6" applyFont="1" applyFill="1" applyBorder="1" applyAlignment="1">
      <alignment vertical="center" wrapText="1"/>
    </xf>
    <xf numFmtId="175" fontId="17" fillId="13" borderId="14" xfId="7" applyNumberFormat="1" applyFont="1" applyFill="1" applyBorder="1" applyAlignment="1">
      <alignment horizontal="right" vertical="center"/>
    </xf>
    <xf numFmtId="0" fontId="20" fillId="13" borderId="17" xfId="7" applyFont="1" applyFill="1" applyBorder="1" applyAlignment="1">
      <alignment vertical="center" wrapText="1"/>
    </xf>
    <xf numFmtId="0" fontId="20" fillId="13" borderId="15" xfId="7" applyFont="1" applyFill="1" applyBorder="1" applyAlignment="1">
      <alignment horizontal="left" vertical="center" wrapText="1"/>
    </xf>
    <xf numFmtId="44" fontId="19" fillId="13" borderId="14" xfId="6" applyFont="1" applyFill="1" applyBorder="1" applyAlignment="1">
      <alignment vertical="center" wrapText="1"/>
    </xf>
    <xf numFmtId="0" fontId="20" fillId="13" borderId="14" xfId="7" applyFont="1" applyFill="1" applyBorder="1" applyAlignment="1">
      <alignment horizontal="left" vertical="center" wrapText="1"/>
    </xf>
    <xf numFmtId="44" fontId="20" fillId="13" borderId="14" xfId="6" applyFont="1" applyFill="1" applyBorder="1" applyAlignment="1">
      <alignment horizontal="left" vertical="center" wrapText="1"/>
    </xf>
    <xf numFmtId="165" fontId="25" fillId="0" borderId="0" xfId="4" applyFont="1" applyAlignment="1">
      <alignment horizontal="left" vertical="top"/>
    </xf>
    <xf numFmtId="0" fontId="0" fillId="0" borderId="18" xfId="0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18" fillId="16" borderId="15" xfId="7" applyFont="1" applyFill="1" applyBorder="1" applyAlignment="1">
      <alignment horizontal="left" vertical="center" wrapText="1"/>
    </xf>
    <xf numFmtId="0" fontId="18" fillId="16" borderId="17" xfId="7" applyFont="1" applyFill="1" applyBorder="1" applyAlignment="1">
      <alignment horizontal="left" vertical="center" wrapText="1"/>
    </xf>
    <xf numFmtId="0" fontId="21" fillId="15" borderId="15" xfId="7" applyFont="1" applyFill="1" applyBorder="1" applyAlignment="1">
      <alignment horizontal="right" vertical="center" wrapText="1"/>
    </xf>
    <xf numFmtId="0" fontId="21" fillId="15" borderId="17" xfId="7" applyFont="1" applyFill="1" applyBorder="1" applyAlignment="1">
      <alignment horizontal="right" vertical="center" wrapText="1"/>
    </xf>
    <xf numFmtId="0" fontId="18" fillId="17" borderId="15" xfId="7" applyFont="1" applyFill="1" applyBorder="1" applyAlignment="1">
      <alignment horizontal="left" vertical="center"/>
    </xf>
    <xf numFmtId="0" fontId="18" fillId="17" borderId="17" xfId="7" applyFont="1" applyFill="1" applyBorder="1" applyAlignment="1">
      <alignment horizontal="left" vertical="center"/>
    </xf>
    <xf numFmtId="0" fontId="18" fillId="0" borderId="15" xfId="7" applyFont="1" applyBorder="1" applyAlignment="1">
      <alignment horizontal="left" vertical="center"/>
    </xf>
    <xf numFmtId="0" fontId="18" fillId="0" borderId="17" xfId="7" applyFont="1" applyBorder="1" applyAlignment="1">
      <alignment horizontal="left" vertical="center"/>
    </xf>
    <xf numFmtId="0" fontId="19" fillId="16" borderId="15" xfId="7" applyFont="1" applyFill="1" applyBorder="1" applyAlignment="1">
      <alignment horizontal="left" vertical="center" wrapText="1"/>
    </xf>
    <xf numFmtId="0" fontId="19" fillId="16" borderId="17" xfId="7" applyFont="1" applyFill="1" applyBorder="1" applyAlignment="1">
      <alignment horizontal="left" vertical="center" wrapText="1"/>
    </xf>
    <xf numFmtId="165" fontId="6" fillId="7" borderId="5" xfId="4" applyFont="1" applyFill="1" applyBorder="1" applyAlignment="1">
      <alignment vertical="top" wrapText="1"/>
    </xf>
    <xf numFmtId="165" fontId="6" fillId="9" borderId="11" xfId="4" applyFont="1" applyFill="1" applyBorder="1" applyAlignment="1">
      <alignment vertical="top" wrapText="1"/>
    </xf>
    <xf numFmtId="165" fontId="6" fillId="10" borderId="11" xfId="4" applyFont="1" applyFill="1" applyBorder="1" applyAlignment="1">
      <alignment horizontal="left" wrapText="1"/>
    </xf>
    <xf numFmtId="165" fontId="6" fillId="12" borderId="11" xfId="4" applyFont="1" applyFill="1" applyBorder="1" applyAlignment="1">
      <alignment horizontal="center" vertical="top" wrapText="1"/>
    </xf>
    <xf numFmtId="168" fontId="6" fillId="12" borderId="12" xfId="4" applyNumberFormat="1" applyFont="1" applyFill="1" applyBorder="1" applyAlignment="1">
      <alignment horizontal="right" vertical="top" shrinkToFit="1"/>
    </xf>
    <xf numFmtId="168" fontId="6" fillId="12" borderId="13" xfId="4" applyNumberFormat="1" applyFont="1" applyFill="1" applyBorder="1" applyAlignment="1">
      <alignment horizontal="right" vertical="top" shrinkToFit="1"/>
    </xf>
    <xf numFmtId="165" fontId="6" fillId="7" borderId="3" xfId="4" applyFont="1" applyFill="1" applyBorder="1" applyAlignment="1">
      <alignment horizontal="center" vertical="top" wrapText="1"/>
    </xf>
    <xf numFmtId="165" fontId="4" fillId="0" borderId="1" xfId="4" applyFont="1" applyBorder="1" applyAlignment="1">
      <alignment horizontal="center" vertical="top" wrapText="1"/>
    </xf>
    <xf numFmtId="165" fontId="6" fillId="2" borderId="2" xfId="4" applyFont="1" applyFill="1" applyBorder="1" applyAlignment="1">
      <alignment horizontal="center" vertical="top" wrapText="1"/>
    </xf>
    <xf numFmtId="165" fontId="6" fillId="0" borderId="3" xfId="4" applyFont="1" applyBorder="1" applyAlignment="1">
      <alignment horizontal="left" vertical="top" wrapText="1"/>
    </xf>
    <xf numFmtId="165" fontId="6" fillId="4" borderId="8" xfId="4" applyFont="1" applyFill="1" applyBorder="1" applyAlignment="1">
      <alignment horizontal="left" vertical="top" wrapText="1"/>
    </xf>
    <xf numFmtId="165" fontId="6" fillId="4" borderId="9" xfId="4" applyFont="1" applyFill="1" applyBorder="1" applyAlignment="1">
      <alignment horizontal="left" wrapText="1"/>
    </xf>
    <xf numFmtId="165" fontId="6" fillId="6" borderId="5" xfId="4" applyFont="1" applyFill="1" applyBorder="1" applyAlignment="1">
      <alignment vertical="top" wrapText="1"/>
    </xf>
    <xf numFmtId="165" fontId="6" fillId="2" borderId="15" xfId="4" applyFont="1" applyFill="1" applyBorder="1" applyAlignment="1">
      <alignment horizontal="center" vertical="top" wrapText="1"/>
    </xf>
    <xf numFmtId="165" fontId="6" fillId="2" borderId="16" xfId="4" applyFont="1" applyFill="1" applyBorder="1" applyAlignment="1">
      <alignment horizontal="center" vertical="top" wrapText="1"/>
    </xf>
    <xf numFmtId="165" fontId="6" fillId="2" borderId="17" xfId="4" applyFont="1" applyFill="1" applyBorder="1" applyAlignment="1">
      <alignment horizontal="center" vertical="top" wrapText="1"/>
    </xf>
  </cellXfs>
  <cellStyles count="9">
    <cellStyle name="Collegamento ipertestuale" xfId="2" builtinId="8"/>
    <cellStyle name="Excel Built-in Followed Hyperlink" xfId="5" xr:uid="{00000000-0005-0000-0000-000001000000}"/>
    <cellStyle name="Excel Built-in Normal" xfId="4" xr:uid="{00000000-0005-0000-0000-000002000000}"/>
    <cellStyle name="Migliaia" xfId="1" builtinId="3"/>
    <cellStyle name="Normale" xfId="0" builtinId="0"/>
    <cellStyle name="Normale 2" xfId="7" xr:uid="{CEE8E649-8FE8-47FE-8DAD-5C3C19AD4408}"/>
    <cellStyle name="Percentuale 2" xfId="8" xr:uid="{D4F8A09B-EF2E-4EF2-AEF6-5348BE813830}"/>
    <cellStyle name="Risultato2" xfId="3" xr:uid="{00000000-0005-0000-0000-000005000000}"/>
    <cellStyle name="Valuta" xfId="6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B9B8"/>
      <rgbColor rgb="00808080"/>
      <rgbColor rgb="009999FF"/>
      <rgbColor rgb="00993366"/>
      <rgbColor rgb="00F2DCDB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6EFCE"/>
      <rgbColor rgb="00FFEB9C"/>
      <rgbColor rgb="0093CDDD"/>
      <rgbColor rgb="00FFC7CE"/>
      <rgbColor rgb="00B3A2C7"/>
      <rgbColor rgb="00FAC090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447675</xdr:colOff>
      <xdr:row>31</xdr:row>
      <xdr:rowOff>24093</xdr:rowOff>
    </xdr:from>
    <xdr:to>
      <xdr:col>2</xdr:col>
      <xdr:colOff>457200</xdr:colOff>
      <xdr:row>31</xdr:row>
      <xdr:rowOff>186018</xdr:rowOff>
    </xdr:to>
    <xdr:sp macro="" textlink="">
      <xdr:nvSpPr>
        <xdr:cNvPr id="1025" name="Shape 2">
          <a:extLst>
            <a:ext uri="{FF2B5EF4-FFF2-40B4-BE49-F238E27FC236}">
              <a16:creationId xmlns:a16="http://schemas.microsoft.com/office/drawing/2014/main" id="{9C75D6AB-3635-3973-E908-8A18989F66EB}"/>
            </a:ext>
          </a:extLst>
        </xdr:cNvPr>
        <xdr:cNvSpPr>
          <a:spLocks noChangeArrowheads="1"/>
        </xdr:cNvSpPr>
      </xdr:nvSpPr>
      <xdr:spPr bwMode="auto">
        <a:xfrm>
          <a:off x="3276600" y="7172325"/>
          <a:ext cx="9525" cy="161925"/>
        </a:xfrm>
        <a:custGeom>
          <a:avLst/>
          <a:gdLst>
            <a:gd name="T0" fmla="*/ 10667 w 10795"/>
            <a:gd name="T1" fmla="*/ 0 h 167640"/>
            <a:gd name="T2" fmla="*/ 0 w 10795"/>
            <a:gd name="T3" fmla="*/ 0 h 167640"/>
            <a:gd name="T4" fmla="*/ 0 w 10795"/>
            <a:gd name="T5" fmla="*/ 167640 h 167640"/>
            <a:gd name="T6" fmla="*/ 10667 w 10795"/>
            <a:gd name="T7" fmla="*/ 167640 h 167640"/>
            <a:gd name="T8" fmla="*/ 10667 w 10795"/>
            <a:gd name="T9" fmla="*/ 0 h 1676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0795" h="167640">
              <a:moveTo>
                <a:pt x="10667" y="0"/>
              </a:moveTo>
              <a:lnTo>
                <a:pt x="0" y="0"/>
              </a:lnTo>
              <a:lnTo>
                <a:pt x="0" y="167640"/>
              </a:lnTo>
              <a:lnTo>
                <a:pt x="10667" y="167640"/>
              </a:lnTo>
              <a:lnTo>
                <a:pt x="10667" y="0"/>
              </a:lnTo>
              <a:close/>
            </a:path>
          </a:pathLst>
        </a:custGeom>
        <a:solidFill>
          <a:srgbClr val="000000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gsaie.mise.gov.it/prezzi-mensili-carburanti" TargetMode="External"/><Relationship Id="rId2" Type="http://schemas.openxmlformats.org/officeDocument/2006/relationships/hyperlink" Target="https://www.lavoro.gov.it/temi-e-priorita/rapporti-di-lavoro-e-relazioni-industriali/focus-on/analisi-economiche-costo-lavoro/pagine/default" TargetMode="External"/><Relationship Id="rId1" Type="http://schemas.openxmlformats.org/officeDocument/2006/relationships/hyperlink" Target="https://www.lavoro.gov.it/temi-e-priorita/rapporti-di-lavoro-e-relazioni-industriali/focus-on/Analisi-economiche-costo-lavoro/Pagine/Settore-del-terziario-della-distribuzione-e-dei-servizi.aspx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43"/>
  <sheetViews>
    <sheetView zoomScale="85" zoomScaleNormal="85" workbookViewId="0">
      <selection activeCell="L27" sqref="L27"/>
    </sheetView>
  </sheetViews>
  <sheetFormatPr defaultColWidth="7.85546875" defaultRowHeight="12.75" customHeight="1"/>
  <cols>
    <col min="1" max="1" width="3" style="1" customWidth="1"/>
    <col min="2" max="2" width="39.42578125" style="1" customWidth="1"/>
    <col min="3" max="3" width="7.28515625" style="1" customWidth="1"/>
    <col min="4" max="4" width="7.5703125" style="1" customWidth="1"/>
    <col min="5" max="5" width="5.28515625" style="1" customWidth="1"/>
    <col min="6" max="6" width="9.5703125" style="1" customWidth="1"/>
    <col min="7" max="7" width="23.85546875" style="1" customWidth="1"/>
    <col min="8" max="8" width="16.28515625" style="1" customWidth="1"/>
    <col min="9" max="9" width="21.28515625" style="1" customWidth="1"/>
    <col min="10" max="10" width="7.85546875" style="1"/>
    <col min="11" max="11" width="41.42578125" style="1" customWidth="1"/>
    <col min="12" max="18" width="7.85546875" style="1"/>
    <col min="19" max="19" width="9" style="1" customWidth="1"/>
    <col min="20" max="20" width="9.5703125" style="1" customWidth="1"/>
    <col min="21" max="21" width="25.7109375" style="1" customWidth="1"/>
    <col min="22" max="22" width="31.140625" style="1" customWidth="1"/>
    <col min="23" max="23" width="22.140625" style="1" customWidth="1"/>
    <col min="24" max="25" width="7.85546875" style="1"/>
  </cols>
  <sheetData>
    <row r="1" spans="1:25" ht="99" customHeight="1">
      <c r="B1" s="118" t="s">
        <v>43</v>
      </c>
      <c r="C1" s="118"/>
      <c r="D1" s="118"/>
      <c r="E1" s="118"/>
      <c r="F1" s="118"/>
      <c r="G1" s="118"/>
    </row>
    <row r="2" spans="1:25" s="3" customFormat="1" ht="15" customHeight="1">
      <c r="A2" s="2"/>
      <c r="B2" s="119" t="s">
        <v>0</v>
      </c>
      <c r="C2" s="119"/>
      <c r="D2" s="119"/>
      <c r="E2" s="119"/>
      <c r="F2" s="119"/>
      <c r="G2" s="119"/>
      <c r="H2" s="2"/>
      <c r="I2" s="2"/>
      <c r="J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s="3" customFormat="1" ht="29.25" customHeight="1">
      <c r="A3" s="2"/>
      <c r="B3" s="124"/>
      <c r="C3" s="125"/>
      <c r="D3" s="125"/>
      <c r="E3" s="125"/>
      <c r="F3" s="126"/>
      <c r="G3" s="66" t="s">
        <v>44</v>
      </c>
      <c r="H3" s="2"/>
      <c r="I3" s="2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s="3" customFormat="1" ht="15" customHeight="1">
      <c r="A4" s="2"/>
      <c r="B4" s="120" t="s">
        <v>1</v>
      </c>
      <c r="C4" s="120"/>
      <c r="D4" s="5"/>
      <c r="E4" s="6"/>
      <c r="F4" s="6"/>
      <c r="G4" s="7">
        <v>39</v>
      </c>
      <c r="H4" s="2" t="s">
        <v>42</v>
      </c>
      <c r="I4" s="2"/>
      <c r="J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s="3" customFormat="1" ht="15" customHeight="1">
      <c r="A5" s="2"/>
      <c r="B5" s="120" t="s">
        <v>2</v>
      </c>
      <c r="C5" s="120"/>
      <c r="D5" s="5"/>
      <c r="E5" s="6"/>
      <c r="F5" s="6"/>
      <c r="G5" s="7">
        <f>27*3</f>
        <v>81</v>
      </c>
      <c r="H5" s="2" t="s">
        <v>3</v>
      </c>
      <c r="I5" s="2"/>
      <c r="J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3" customFormat="1" ht="15" customHeight="1">
      <c r="A6" s="2"/>
      <c r="B6" s="120" t="s">
        <v>4</v>
      </c>
      <c r="C6" s="120"/>
      <c r="D6" s="5"/>
      <c r="E6" s="6"/>
      <c r="F6" s="6"/>
      <c r="G6" s="7">
        <f>G5*5</f>
        <v>405</v>
      </c>
      <c r="H6" s="2"/>
      <c r="I6" s="2"/>
      <c r="J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s="3" customFormat="1" ht="15" customHeight="1" thickBot="1">
      <c r="A7" s="2"/>
      <c r="B7" s="120" t="s">
        <v>26</v>
      </c>
      <c r="C7" s="120"/>
      <c r="D7" s="5"/>
      <c r="E7" s="6"/>
      <c r="F7" s="6"/>
      <c r="G7" s="7">
        <f>+G4*G6</f>
        <v>15795</v>
      </c>
      <c r="H7" s="2"/>
      <c r="I7" s="2"/>
      <c r="J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s="3" customFormat="1" ht="15" customHeight="1" thickTop="1">
      <c r="A8" s="2"/>
      <c r="B8" s="121" t="s">
        <v>5</v>
      </c>
      <c r="C8" s="121"/>
      <c r="D8" s="122"/>
      <c r="E8" s="122"/>
      <c r="F8" s="122"/>
      <c r="G8" s="122"/>
      <c r="H8" s="2"/>
      <c r="I8" s="2"/>
      <c r="J8" s="2"/>
      <c r="L8"/>
      <c r="M8"/>
      <c r="N8"/>
      <c r="O8"/>
      <c r="P8"/>
      <c r="Q8"/>
      <c r="R8" s="2"/>
      <c r="S8" s="2"/>
      <c r="T8" s="2"/>
      <c r="U8" s="2"/>
      <c r="V8" s="2"/>
      <c r="W8" s="2"/>
      <c r="X8" s="2"/>
      <c r="Y8" s="2"/>
    </row>
    <row r="9" spans="1:25" s="3" customFormat="1" ht="15" customHeight="1">
      <c r="A9" s="2"/>
      <c r="B9" s="120" t="s">
        <v>38</v>
      </c>
      <c r="C9" s="120"/>
      <c r="D9" s="5"/>
      <c r="E9" s="6"/>
      <c r="F9" s="6"/>
      <c r="G9" s="7">
        <v>60</v>
      </c>
      <c r="H9" s="2"/>
      <c r="I9" s="2"/>
      <c r="J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s="3" customFormat="1" ht="15" customHeight="1">
      <c r="A10" s="2"/>
      <c r="B10" s="4"/>
      <c r="C10" s="8"/>
      <c r="D10" s="5"/>
      <c r="E10" s="6"/>
      <c r="F10" s="6"/>
      <c r="G10" s="7">
        <v>0</v>
      </c>
      <c r="H10" s="2"/>
      <c r="I10" s="2"/>
      <c r="J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s="3" customFormat="1" ht="15" customHeight="1">
      <c r="A11" s="2"/>
      <c r="B11" s="120" t="s">
        <v>6</v>
      </c>
      <c r="C11" s="120"/>
      <c r="D11" s="5"/>
      <c r="E11" s="6"/>
      <c r="F11" s="6"/>
      <c r="G11" s="7">
        <f>+G9*G4+G10</f>
        <v>2340</v>
      </c>
      <c r="H11" s="2"/>
      <c r="I11" s="2"/>
      <c r="J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s="3" customFormat="1" ht="15" customHeight="1">
      <c r="A12" s="2"/>
      <c r="B12" s="9" t="s">
        <v>27</v>
      </c>
      <c r="C12" s="10"/>
      <c r="D12" s="5"/>
      <c r="E12" s="11"/>
      <c r="F12" s="11"/>
      <c r="G12" s="12">
        <v>25</v>
      </c>
      <c r="H12" s="2"/>
      <c r="I12" s="98">
        <v>22.25</v>
      </c>
      <c r="J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s="3" customFormat="1" ht="15" customHeight="1" thickBot="1">
      <c r="A13" s="2"/>
      <c r="B13" s="13" t="s">
        <v>8</v>
      </c>
      <c r="C13" s="14"/>
      <c r="D13" s="14"/>
      <c r="E13" s="15"/>
      <c r="F13" s="15"/>
      <c r="G13" s="16">
        <f>G12*G11</f>
        <v>58500</v>
      </c>
      <c r="H13" s="2" t="s">
        <v>95</v>
      </c>
      <c r="I13" s="98">
        <v>52065</v>
      </c>
      <c r="J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s="3" customFormat="1" ht="15" customHeight="1" thickTop="1">
      <c r="A14" s="2"/>
      <c r="B14" s="17" t="s">
        <v>39</v>
      </c>
      <c r="C14" s="18"/>
      <c r="D14" s="18"/>
      <c r="E14" s="19"/>
      <c r="F14" s="19"/>
      <c r="G14" s="20">
        <v>60</v>
      </c>
      <c r="H14" s="21"/>
      <c r="I14" s="2"/>
      <c r="J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s="3" customFormat="1" ht="15" customHeight="1">
      <c r="A15" s="2"/>
      <c r="B15" s="22" t="s">
        <v>1</v>
      </c>
      <c r="C15" s="23"/>
      <c r="D15" s="24"/>
      <c r="E15" s="25"/>
      <c r="F15" s="25"/>
      <c r="G15" s="26">
        <v>39</v>
      </c>
      <c r="H15" s="2"/>
      <c r="I15" s="2"/>
      <c r="J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s="3" customFormat="1" ht="15" customHeight="1">
      <c r="A16" s="2"/>
      <c r="B16" s="22" t="s">
        <v>7</v>
      </c>
      <c r="C16" s="23"/>
      <c r="D16" s="24"/>
      <c r="E16" s="25"/>
      <c r="F16" s="25"/>
      <c r="G16" s="27">
        <v>18.18</v>
      </c>
      <c r="H16" s="2" t="s">
        <v>28</v>
      </c>
      <c r="I16" s="2"/>
      <c r="J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1" t="s">
        <v>11</v>
      </c>
    </row>
    <row r="17" spans="1:25" s="3" customFormat="1" ht="15" customHeight="1" thickBot="1">
      <c r="A17" s="2"/>
      <c r="B17" s="123" t="s">
        <v>12</v>
      </c>
      <c r="C17" s="123"/>
      <c r="D17" s="123"/>
      <c r="E17" s="28"/>
      <c r="F17" s="28"/>
      <c r="G17" s="28">
        <f>G14*G15*G16</f>
        <v>42541.2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s="3" customFormat="1" ht="15" customHeight="1" thickTop="1" thickBot="1">
      <c r="A18" s="2"/>
      <c r="B18" s="29" t="s">
        <v>13</v>
      </c>
      <c r="C18" s="30"/>
      <c r="D18" s="30"/>
      <c r="E18" s="31"/>
      <c r="F18" s="31"/>
      <c r="G18" s="31">
        <f>G17+G13</f>
        <v>101041.2</v>
      </c>
      <c r="H18" s="2"/>
      <c r="I18" s="98">
        <v>94606.2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s="3" customFormat="1" ht="15" customHeight="1" thickTop="1">
      <c r="A19" s="2"/>
      <c r="B19" s="117" t="s">
        <v>14</v>
      </c>
      <c r="C19" s="117"/>
      <c r="D19" s="117"/>
      <c r="E19" s="117"/>
      <c r="F19" s="117"/>
      <c r="G19" s="1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s="3" customFormat="1" ht="15" customHeight="1">
      <c r="A20" s="2"/>
      <c r="B20" s="22" t="s">
        <v>25</v>
      </c>
      <c r="C20" s="5"/>
      <c r="D20" s="5">
        <v>5</v>
      </c>
      <c r="E20" s="10"/>
      <c r="F20" s="10"/>
      <c r="G20" s="60">
        <v>2.8</v>
      </c>
      <c r="H20" s="2" t="s">
        <v>9</v>
      </c>
      <c r="I20" s="2"/>
      <c r="J20" s="2"/>
      <c r="K20" s="2"/>
      <c r="L20" s="2"/>
      <c r="M20" s="2"/>
      <c r="U20" s="2"/>
      <c r="V20" s="2"/>
      <c r="W20" s="2"/>
      <c r="X20" s="2"/>
      <c r="Y20" s="2"/>
    </row>
    <row r="21" spans="1:25" s="3" customFormat="1" ht="15" customHeight="1">
      <c r="A21" s="2"/>
      <c r="B21" s="22" t="s">
        <v>15</v>
      </c>
      <c r="C21" s="5"/>
      <c r="D21" s="5"/>
      <c r="E21" s="10"/>
      <c r="F21" s="10"/>
      <c r="G21" s="61">
        <f>G7/G20</f>
        <v>5641.0714285714294</v>
      </c>
      <c r="H21" s="2" t="s">
        <v>10</v>
      </c>
      <c r="I21" s="2"/>
      <c r="J21" s="2"/>
      <c r="K21" s="2"/>
      <c r="L21" s="2"/>
      <c r="M21" s="2"/>
      <c r="U21" s="2"/>
      <c r="V21" s="2"/>
      <c r="W21" s="2"/>
      <c r="X21" s="2"/>
      <c r="Y21" s="2"/>
    </row>
    <row r="22" spans="1:25" s="3" customFormat="1" ht="15" customHeight="1">
      <c r="A22" s="2"/>
      <c r="B22" s="22" t="s">
        <v>16</v>
      </c>
      <c r="C22" s="5"/>
      <c r="D22" s="5"/>
      <c r="E22" s="10"/>
      <c r="F22" s="10"/>
      <c r="G22" s="62">
        <v>1.8</v>
      </c>
      <c r="H22" s="2"/>
      <c r="I22" s="2"/>
      <c r="J22" s="2"/>
      <c r="K22" s="2"/>
      <c r="L22" s="2"/>
      <c r="M22" s="2"/>
      <c r="U22" s="2"/>
      <c r="V22" s="2"/>
      <c r="W22" s="2"/>
      <c r="X22" s="2"/>
      <c r="Y22" s="2"/>
    </row>
    <row r="23" spans="1:25" s="3" customFormat="1" ht="15" customHeight="1" thickBot="1">
      <c r="A23" s="2"/>
      <c r="B23" s="111" t="s">
        <v>17</v>
      </c>
      <c r="C23" s="111"/>
      <c r="D23" s="111"/>
      <c r="E23" s="111"/>
      <c r="F23" s="111"/>
      <c r="G23" s="63">
        <f>G21*G22</f>
        <v>10153.928571428572</v>
      </c>
      <c r="H23" s="2"/>
      <c r="I23" s="2"/>
      <c r="J23" s="2"/>
      <c r="K23" s="2"/>
      <c r="L23" s="2"/>
      <c r="M23" s="2"/>
      <c r="U23" s="2"/>
      <c r="V23" s="2"/>
      <c r="W23" s="2"/>
      <c r="X23" s="2"/>
      <c r="Y23" s="2"/>
    </row>
    <row r="24" spans="1:25" s="3" customFormat="1" ht="15" customHeight="1" thickTop="1" thickBot="1">
      <c r="A24" s="2"/>
      <c r="B24" s="34" t="s">
        <v>18</v>
      </c>
      <c r="C24" s="35"/>
      <c r="D24" s="35"/>
      <c r="E24" s="35"/>
      <c r="F24" s="35"/>
      <c r="G24" s="59">
        <f>G23+G18</f>
        <v>111195.12857142856</v>
      </c>
      <c r="H24" s="32"/>
      <c r="I24" s="98">
        <v>104760.13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s="3" customFormat="1" ht="15" customHeight="1" thickTop="1" thickBot="1">
      <c r="A25" s="2"/>
      <c r="B25" s="112" t="s">
        <v>30</v>
      </c>
      <c r="C25" s="112"/>
      <c r="D25" s="112"/>
      <c r="E25" s="112"/>
      <c r="F25" s="112"/>
      <c r="G25" s="37">
        <f>(2000*3)+(600*3)+(1000*3)</f>
        <v>10800</v>
      </c>
      <c r="H25" s="58" t="s">
        <v>40</v>
      </c>
      <c r="I25" s="33" t="s">
        <v>29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s="3" customFormat="1" ht="15" customHeight="1" thickTop="1" thickBot="1">
      <c r="A26" s="2"/>
      <c r="B26" s="36"/>
      <c r="C26" s="38"/>
      <c r="D26" s="38"/>
      <c r="E26" s="38"/>
      <c r="F26" s="38"/>
      <c r="G26" s="37"/>
      <c r="H26" s="32"/>
      <c r="I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s="3" customFormat="1" ht="15" customHeight="1" thickTop="1" thickBot="1">
      <c r="A27" s="2"/>
      <c r="B27" s="113" t="s">
        <v>41</v>
      </c>
      <c r="C27" s="113"/>
      <c r="D27" s="113"/>
      <c r="E27" s="113"/>
      <c r="F27" s="113"/>
      <c r="G27" s="39">
        <f>+G24+G25</f>
        <v>121995.12857142856</v>
      </c>
      <c r="H27" s="2"/>
      <c r="I27" s="98">
        <v>115560.13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s="3" customFormat="1" ht="15" customHeight="1" thickTop="1" thickBot="1">
      <c r="A28" s="2"/>
      <c r="B28" s="36"/>
      <c r="C28" s="40"/>
      <c r="D28" s="40"/>
      <c r="E28" s="40"/>
      <c r="F28" s="40"/>
      <c r="G28" s="37"/>
      <c r="H28" s="2"/>
      <c r="I2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s="3" customFormat="1" ht="15" customHeight="1" thickTop="1" thickBot="1">
      <c r="A29" s="2"/>
      <c r="B29" s="41" t="s">
        <v>19</v>
      </c>
      <c r="C29" s="42"/>
      <c r="D29" s="42"/>
      <c r="E29" s="42"/>
      <c r="F29" s="42"/>
      <c r="G29" s="43">
        <f>(G18+G23+G25)*10%</f>
        <v>12199.512857142858</v>
      </c>
      <c r="H29" s="6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3" customFormat="1" ht="15" customHeight="1" thickTop="1" thickBot="1">
      <c r="A30" s="2"/>
      <c r="B30" s="41" t="s">
        <v>32</v>
      </c>
      <c r="C30" s="42"/>
      <c r="D30" s="42"/>
      <c r="E30" s="42"/>
      <c r="F30" s="42"/>
      <c r="G30" s="43">
        <f>G27+G29</f>
        <v>134194.64142857143</v>
      </c>
      <c r="H30" s="44"/>
      <c r="I30" s="98">
        <v>127116.13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s="3" customFormat="1" ht="15" customHeight="1" thickTop="1" thickBot="1">
      <c r="A31" s="2"/>
      <c r="B31" s="36" t="s">
        <v>45</v>
      </c>
      <c r="C31" s="42"/>
      <c r="D31" s="42"/>
      <c r="E31" s="42"/>
      <c r="F31" s="42"/>
      <c r="G31" s="37">
        <v>500</v>
      </c>
      <c r="H31" s="4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s="3" customFormat="1" ht="15" customHeight="1" thickTop="1" thickBot="1">
      <c r="A32" s="2"/>
      <c r="B32" s="114" t="s">
        <v>31</v>
      </c>
      <c r="C32" s="114"/>
      <c r="D32" s="114"/>
      <c r="E32" s="42"/>
      <c r="F32" s="42"/>
      <c r="G32" s="49">
        <f>G27+G29+G31</f>
        <v>134694.64142857143</v>
      </c>
      <c r="H32" s="44"/>
      <c r="I32" s="98">
        <v>127616.13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44" s="3" customFormat="1" ht="15" customHeight="1" thickTop="1" thickBot="1">
      <c r="A33" s="2"/>
      <c r="B33" s="48" t="s">
        <v>33</v>
      </c>
      <c r="C33" s="48"/>
      <c r="D33" s="48"/>
      <c r="E33" s="42"/>
      <c r="F33" s="42"/>
      <c r="G33" s="49">
        <f>G30*10/100</f>
        <v>13419.464142857143</v>
      </c>
      <c r="H33" s="44"/>
      <c r="I33" s="98">
        <v>12761.61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44" s="3" customFormat="1" ht="15" customHeight="1" thickTop="1" thickBot="1">
      <c r="A34" s="2"/>
      <c r="B34" s="114" t="s">
        <v>35</v>
      </c>
      <c r="C34" s="114"/>
      <c r="D34" s="114"/>
      <c r="E34" s="115">
        <f>G31*10/100</f>
        <v>50</v>
      </c>
      <c r="F34" s="115"/>
      <c r="G34" s="116"/>
      <c r="H34" s="50" t="s">
        <v>34</v>
      </c>
      <c r="I34" s="9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44" s="3" customFormat="1" ht="15" customHeight="1" thickTop="1">
      <c r="A35" s="2"/>
      <c r="B35" s="51" t="s">
        <v>36</v>
      </c>
      <c r="C35" s="51"/>
      <c r="D35" s="51"/>
      <c r="E35" s="52"/>
      <c r="F35" s="52"/>
      <c r="G35" s="52">
        <f>G32+G33+E34</f>
        <v>148164.10557142858</v>
      </c>
      <c r="H35" s="53"/>
      <c r="I35" s="98">
        <v>140377.74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44">
      <c r="B36" s="21"/>
      <c r="C36" s="21"/>
      <c r="D36" s="21"/>
      <c r="E36" s="21"/>
      <c r="F36" s="21"/>
      <c r="G36" s="21"/>
      <c r="H36" s="21"/>
      <c r="R36" s="54"/>
      <c r="S36" s="54"/>
      <c r="T36" s="54"/>
    </row>
    <row r="37" spans="1:44">
      <c r="B37" s="21"/>
      <c r="C37" s="21"/>
      <c r="D37" s="21"/>
      <c r="E37" s="21"/>
      <c r="F37" s="21"/>
      <c r="G37" s="21"/>
      <c r="H37" s="21"/>
      <c r="R37" s="54"/>
      <c r="S37" s="54"/>
      <c r="T37" s="54"/>
    </row>
    <row r="38" spans="1:44">
      <c r="B38" s="21"/>
      <c r="C38" s="21"/>
      <c r="D38" s="21"/>
      <c r="E38" s="21"/>
      <c r="F38" s="21"/>
      <c r="G38" s="21"/>
      <c r="H38" s="21"/>
      <c r="R38" s="54"/>
      <c r="S38" s="54"/>
      <c r="T38" s="54"/>
    </row>
    <row r="39" spans="1:44" ht="18.75">
      <c r="A39" s="2" t="s">
        <v>20</v>
      </c>
      <c r="B39" s="57" t="s">
        <v>21</v>
      </c>
      <c r="C39" s="46"/>
      <c r="D39" s="46"/>
      <c r="E39" s="46"/>
      <c r="F39" s="46"/>
      <c r="G39" s="46"/>
      <c r="H39" s="46"/>
      <c r="I39" s="2"/>
      <c r="J39" s="2"/>
      <c r="K39" s="2"/>
      <c r="L39" s="2"/>
      <c r="M39" s="2"/>
      <c r="N39" s="2"/>
      <c r="O39" s="2"/>
      <c r="P39" s="2"/>
      <c r="Q39" s="2"/>
      <c r="R39" s="55"/>
      <c r="S39" s="55"/>
      <c r="T39" s="55"/>
      <c r="U39" s="2"/>
      <c r="V39" s="2"/>
      <c r="W39" s="2"/>
      <c r="X39" s="2"/>
      <c r="Y39" s="2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ht="18.75">
      <c r="A40" s="2" t="s">
        <v>22</v>
      </c>
      <c r="B40" s="57" t="s">
        <v>37</v>
      </c>
      <c r="C40" s="46"/>
      <c r="D40" s="46"/>
      <c r="E40" s="46"/>
      <c r="F40" s="46"/>
      <c r="G40" s="46"/>
      <c r="H40" s="46"/>
      <c r="I40" s="2"/>
      <c r="J40" s="2"/>
      <c r="K40" s="2"/>
      <c r="L40" s="2"/>
      <c r="M40" s="2"/>
      <c r="N40" s="2"/>
      <c r="O40" s="2"/>
      <c r="P40" s="2"/>
      <c r="Q40" s="2"/>
      <c r="R40" s="55"/>
      <c r="S40" s="56"/>
      <c r="T40" s="56"/>
      <c r="U40" s="2"/>
      <c r="V40" s="2"/>
      <c r="W40" s="2"/>
      <c r="X40" s="2"/>
      <c r="Y40" s="2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ht="12.75" customHeight="1">
      <c r="A41" s="2" t="s">
        <v>23</v>
      </c>
      <c r="B41" s="45" t="s">
        <v>24</v>
      </c>
      <c r="C41" s="46"/>
      <c r="D41" s="46"/>
      <c r="E41" s="46"/>
      <c r="F41" s="46"/>
      <c r="G41" s="47"/>
      <c r="H41" s="46"/>
      <c r="I41" s="2"/>
      <c r="J41" s="2"/>
      <c r="K41" s="2"/>
      <c r="L41" s="2"/>
      <c r="M41" s="2"/>
      <c r="N41" s="2"/>
      <c r="O41" s="2"/>
      <c r="P41" s="2"/>
      <c r="Q41" s="2"/>
      <c r="R41" s="55"/>
      <c r="S41" s="56"/>
      <c r="T41" s="56"/>
      <c r="U41" s="2"/>
      <c r="V41" s="2"/>
      <c r="W41" s="2"/>
      <c r="X41" s="2"/>
      <c r="Y41" s="2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ht="12.75" customHeight="1">
      <c r="A42" s="2"/>
      <c r="B42" s="46"/>
      <c r="C42" s="46"/>
      <c r="D42" s="46"/>
      <c r="E42" s="46"/>
      <c r="F42" s="46"/>
      <c r="G42" s="46"/>
      <c r="H42" s="46"/>
      <c r="I42" s="2"/>
      <c r="J42" s="2"/>
      <c r="K42" s="2"/>
      <c r="L42" s="2"/>
      <c r="M42" s="2"/>
      <c r="N42" s="2"/>
      <c r="O42" s="2"/>
      <c r="P42" s="2"/>
      <c r="Q42" s="2"/>
      <c r="R42" s="55"/>
      <c r="S42" s="55"/>
      <c r="T42" s="55"/>
      <c r="U42" s="2"/>
      <c r="V42" s="2"/>
      <c r="W42" s="2"/>
      <c r="X42" s="2"/>
      <c r="Y42" s="2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ht="12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</sheetData>
  <sheetProtection selectLockedCells="1" selectUnlockedCells="1"/>
  <mergeCells count="19">
    <mergeCell ref="B19:G19"/>
    <mergeCell ref="B1:G1"/>
    <mergeCell ref="B2:G2"/>
    <mergeCell ref="B4:C4"/>
    <mergeCell ref="B5:C5"/>
    <mergeCell ref="B6:C6"/>
    <mergeCell ref="B7:C7"/>
    <mergeCell ref="B8:C8"/>
    <mergeCell ref="D8:G8"/>
    <mergeCell ref="B9:C9"/>
    <mergeCell ref="B11:C11"/>
    <mergeCell ref="B17:D17"/>
    <mergeCell ref="B3:F3"/>
    <mergeCell ref="B23:F23"/>
    <mergeCell ref="B25:F25"/>
    <mergeCell ref="B27:F27"/>
    <mergeCell ref="B34:D34"/>
    <mergeCell ref="E34:G34"/>
    <mergeCell ref="B32:D32"/>
  </mergeCells>
  <hyperlinks>
    <hyperlink ref="B39" r:id="rId1" xr:uid="{00000000-0004-0000-0000-000000000000}"/>
    <hyperlink ref="B40" r:id="rId2" xr:uid="{00000000-0004-0000-0000-000001000000}"/>
    <hyperlink ref="B41" r:id="rId3" xr:uid="{00000000-0004-0000-0000-000002000000}"/>
  </hyperlinks>
  <pageMargins left="0.7" right="0.7" top="0.75" bottom="0.75" header="0.3" footer="0.3"/>
  <pageSetup paperSize="8" scale="53" firstPageNumber="0" orientation="landscape" r:id="rId4"/>
  <headerFooter alignWithMargins="0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16554-D3D4-4445-9602-E3470F60DFC7}">
  <sheetPr>
    <pageSetUpPr fitToPage="1"/>
  </sheetPr>
  <dimension ref="A1:F27"/>
  <sheetViews>
    <sheetView tabSelected="1" topLeftCell="A13" zoomScaleNormal="100" workbookViewId="0">
      <selection activeCell="E23" sqref="E23"/>
    </sheetView>
  </sheetViews>
  <sheetFormatPr defaultColWidth="53.42578125" defaultRowHeight="33.75" customHeight="1"/>
  <cols>
    <col min="1" max="1" width="10.140625" customWidth="1"/>
    <col min="2" max="2" width="11.5703125" customWidth="1"/>
    <col min="3" max="3" width="62.42578125" style="65" customWidth="1"/>
    <col min="4" max="4" width="25" style="65" customWidth="1"/>
    <col min="5" max="5" width="41.42578125" customWidth="1"/>
  </cols>
  <sheetData>
    <row r="1" spans="1:5" ht="90.75" customHeight="1">
      <c r="A1" s="99" t="s">
        <v>94</v>
      </c>
      <c r="B1" s="100"/>
      <c r="C1" s="100"/>
      <c r="D1" s="100"/>
      <c r="E1" s="100"/>
    </row>
    <row r="2" spans="1:5" ht="33.75" customHeight="1">
      <c r="A2" s="68"/>
      <c r="B2" s="68" t="s">
        <v>46</v>
      </c>
      <c r="C2" s="74"/>
      <c r="D2" s="83" t="s">
        <v>44</v>
      </c>
      <c r="E2" s="72" t="s">
        <v>58</v>
      </c>
    </row>
    <row r="3" spans="1:5" ht="33.75" customHeight="1">
      <c r="A3" s="67" t="s">
        <v>50</v>
      </c>
      <c r="B3" s="101" t="s">
        <v>32</v>
      </c>
      <c r="C3" s="102"/>
      <c r="D3" s="80"/>
      <c r="E3" s="69"/>
    </row>
    <row r="4" spans="1:5" ht="33.75" customHeight="1">
      <c r="A4" s="67"/>
      <c r="B4" s="88" t="s">
        <v>61</v>
      </c>
      <c r="C4" s="88" t="s">
        <v>89</v>
      </c>
      <c r="D4" s="89">
        <f>(101041.2)</f>
        <v>101041.2</v>
      </c>
      <c r="E4" s="89">
        <f>(101041.2)*3</f>
        <v>303123.59999999998</v>
      </c>
    </row>
    <row r="5" spans="1:5" ht="33.75" customHeight="1">
      <c r="A5" s="67"/>
      <c r="B5" s="88" t="s">
        <v>62</v>
      </c>
      <c r="C5" s="88" t="s">
        <v>90</v>
      </c>
      <c r="D5" s="89">
        <f>(10153.93)</f>
        <v>10153.93</v>
      </c>
      <c r="E5" s="89">
        <f>(10153.93)*3</f>
        <v>30461.79</v>
      </c>
    </row>
    <row r="6" spans="1:5" ht="33.75" customHeight="1">
      <c r="A6" s="67"/>
      <c r="B6" s="88" t="s">
        <v>63</v>
      </c>
      <c r="C6" s="88" t="s">
        <v>91</v>
      </c>
      <c r="D6" s="89">
        <f>(10800)</f>
        <v>10800</v>
      </c>
      <c r="E6" s="89">
        <f>(10800)*3</f>
        <v>32400</v>
      </c>
    </row>
    <row r="7" spans="1:5" ht="33.75" customHeight="1">
      <c r="A7" s="67"/>
      <c r="B7" s="88" t="s">
        <v>64</v>
      </c>
      <c r="C7" s="88" t="s">
        <v>59</v>
      </c>
      <c r="D7" s="89">
        <f>(D5+D6+D4)*10%</f>
        <v>12199.513000000001</v>
      </c>
      <c r="E7" s="89">
        <f>D7*3</f>
        <v>36598.539000000004</v>
      </c>
    </row>
    <row r="8" spans="1:5" ht="33.75" customHeight="1">
      <c r="A8" s="67"/>
      <c r="B8" s="79"/>
      <c r="C8" s="79" t="s">
        <v>88</v>
      </c>
      <c r="D8" s="79"/>
      <c r="E8" s="82">
        <f>E4+E5+E6+E7</f>
        <v>402583.92899999995</v>
      </c>
    </row>
    <row r="9" spans="1:5" ht="53.25" customHeight="1">
      <c r="A9" s="67" t="s">
        <v>57</v>
      </c>
      <c r="B9" s="101" t="s">
        <v>48</v>
      </c>
      <c r="C9" s="102"/>
      <c r="D9" s="81"/>
      <c r="E9" s="82">
        <v>500</v>
      </c>
    </row>
    <row r="10" spans="1:5" ht="33.75" customHeight="1">
      <c r="A10" s="67" t="s">
        <v>60</v>
      </c>
      <c r="B10" s="101" t="s">
        <v>49</v>
      </c>
      <c r="C10" s="102"/>
      <c r="D10" s="84">
        <f>D4+D5+D6</f>
        <v>121995.13</v>
      </c>
      <c r="E10" s="82">
        <f>D10</f>
        <v>121995.13</v>
      </c>
    </row>
    <row r="11" spans="1:5" ht="33.75" customHeight="1">
      <c r="A11" s="71"/>
      <c r="B11" s="103" t="s">
        <v>65</v>
      </c>
      <c r="C11" s="104"/>
      <c r="D11" s="75"/>
      <c r="E11" s="70">
        <f>E8+E10</f>
        <v>524579.05899999989</v>
      </c>
    </row>
    <row r="12" spans="1:5" ht="33.75" customHeight="1">
      <c r="A12" s="71" t="s">
        <v>66</v>
      </c>
      <c r="B12" s="107" t="s">
        <v>51</v>
      </c>
      <c r="C12" s="108"/>
      <c r="D12" s="74"/>
      <c r="E12" s="72" t="s">
        <v>47</v>
      </c>
    </row>
    <row r="13" spans="1:5" ht="33.75" customHeight="1">
      <c r="A13" s="67" t="s">
        <v>68</v>
      </c>
      <c r="B13" s="109" t="s">
        <v>52</v>
      </c>
      <c r="C13" s="110"/>
      <c r="D13" s="76"/>
      <c r="E13" s="87">
        <v>1000</v>
      </c>
    </row>
    <row r="14" spans="1:5" ht="33.75" customHeight="1">
      <c r="A14" s="67" t="s">
        <v>69</v>
      </c>
      <c r="B14" s="109" t="s">
        <v>53</v>
      </c>
      <c r="C14" s="110"/>
      <c r="D14" s="76"/>
      <c r="E14" s="87">
        <f>E15+E16</f>
        <v>793</v>
      </c>
    </row>
    <row r="15" spans="1:5" ht="33.75" customHeight="1">
      <c r="A15" s="67"/>
      <c r="B15" s="90" t="s">
        <v>72</v>
      </c>
      <c r="C15" s="90" t="s">
        <v>67</v>
      </c>
      <c r="D15" s="91"/>
      <c r="E15" s="92">
        <v>650</v>
      </c>
    </row>
    <row r="16" spans="1:5" ht="33.75" customHeight="1">
      <c r="A16" s="67"/>
      <c r="B16" s="90" t="s">
        <v>73</v>
      </c>
      <c r="C16" s="93" t="s">
        <v>74</v>
      </c>
      <c r="D16" s="91"/>
      <c r="E16" s="92">
        <f>E15*0.22</f>
        <v>143</v>
      </c>
    </row>
    <row r="17" spans="1:6" ht="33.75" customHeight="1">
      <c r="A17" s="67" t="s">
        <v>70</v>
      </c>
      <c r="B17" s="109" t="s">
        <v>54</v>
      </c>
      <c r="C17" s="110"/>
      <c r="D17" s="76"/>
      <c r="E17" s="87">
        <f>E11*2%</f>
        <v>10491.581179999997</v>
      </c>
      <c r="F17" s="86"/>
    </row>
    <row r="18" spans="1:6" ht="33.75" customHeight="1">
      <c r="A18" s="67"/>
      <c r="B18" s="94" t="s">
        <v>78</v>
      </c>
      <c r="C18" s="90" t="s">
        <v>81</v>
      </c>
      <c r="D18" s="95"/>
      <c r="E18" s="92">
        <f>E17*15%</f>
        <v>1573.7371769999995</v>
      </c>
      <c r="F18" s="86"/>
    </row>
    <row r="19" spans="1:6" ht="33.75" customHeight="1">
      <c r="A19" s="67"/>
      <c r="B19" s="90" t="s">
        <v>75</v>
      </c>
      <c r="C19" s="90" t="s">
        <v>79</v>
      </c>
      <c r="D19" s="91"/>
      <c r="E19" s="92">
        <f>(E17-E18)*20%</f>
        <v>1783.5688005999998</v>
      </c>
      <c r="F19" s="85"/>
    </row>
    <row r="20" spans="1:6" ht="33.75" customHeight="1">
      <c r="A20" s="67"/>
      <c r="B20" s="90" t="s">
        <v>76</v>
      </c>
      <c r="C20" s="90" t="s">
        <v>80</v>
      </c>
      <c r="D20" s="91"/>
      <c r="E20" s="92">
        <f>(E17-E18)*80%</f>
        <v>7134.2752023999992</v>
      </c>
      <c r="F20" s="86"/>
    </row>
    <row r="21" spans="1:6" ht="33.75" customHeight="1">
      <c r="A21" s="67"/>
      <c r="B21" s="96" t="s">
        <v>77</v>
      </c>
      <c r="C21" s="96" t="s">
        <v>55</v>
      </c>
      <c r="D21" s="97"/>
      <c r="E21" s="92">
        <f>(E17+E20)*8.5%</f>
        <v>1498.1977925039998</v>
      </c>
    </row>
    <row r="22" spans="1:6" ht="33.75" customHeight="1">
      <c r="A22" s="67" t="s">
        <v>71</v>
      </c>
      <c r="B22" s="109" t="s">
        <v>82</v>
      </c>
      <c r="C22" s="110"/>
      <c r="D22" s="77"/>
      <c r="E22" s="87">
        <f>E11*0.15%</f>
        <v>786.86858849999987</v>
      </c>
    </row>
    <row r="23" spans="1:6" ht="33.75" customHeight="1">
      <c r="A23" s="67" t="s">
        <v>84</v>
      </c>
      <c r="B23" s="109" t="s">
        <v>83</v>
      </c>
      <c r="C23" s="110"/>
      <c r="D23" s="77"/>
      <c r="E23" s="87">
        <f>4650+(4650*10%)</f>
        <v>5115</v>
      </c>
    </row>
    <row r="24" spans="1:6" ht="33.75" customHeight="1">
      <c r="A24" s="67" t="s">
        <v>85</v>
      </c>
      <c r="B24" s="109" t="s">
        <v>56</v>
      </c>
      <c r="C24" s="110"/>
      <c r="D24" s="77"/>
      <c r="E24" s="87">
        <v>410</v>
      </c>
    </row>
    <row r="25" spans="1:6" ht="33.75" customHeight="1">
      <c r="A25" s="67" t="s">
        <v>86</v>
      </c>
      <c r="B25" s="109" t="s">
        <v>92</v>
      </c>
      <c r="C25" s="110"/>
      <c r="D25" s="77"/>
      <c r="E25" s="87">
        <f>E11*0.1</f>
        <v>52457.905899999991</v>
      </c>
    </row>
    <row r="26" spans="1:6" ht="33.75" customHeight="1">
      <c r="A26" s="71"/>
      <c r="B26" s="103" t="s">
        <v>87</v>
      </c>
      <c r="C26" s="104"/>
      <c r="D26" s="75"/>
      <c r="E26" s="70">
        <f>E13+E14+E17+E22+E23+E24+E25</f>
        <v>71054.355668499978</v>
      </c>
    </row>
    <row r="27" spans="1:6" ht="33.75" customHeight="1">
      <c r="A27" s="67"/>
      <c r="B27" s="105" t="s">
        <v>93</v>
      </c>
      <c r="C27" s="106"/>
      <c r="D27" s="78"/>
      <c r="E27" s="73">
        <f>E26+E11</f>
        <v>595633.41466849984</v>
      </c>
    </row>
  </sheetData>
  <mergeCells count="15">
    <mergeCell ref="B26:C26"/>
    <mergeCell ref="B27:C27"/>
    <mergeCell ref="B12:C12"/>
    <mergeCell ref="B23:C23"/>
    <mergeCell ref="B14:C14"/>
    <mergeCell ref="B17:C17"/>
    <mergeCell ref="B22:C22"/>
    <mergeCell ref="B24:C24"/>
    <mergeCell ref="B25:C25"/>
    <mergeCell ref="B13:C13"/>
    <mergeCell ref="A1:E1"/>
    <mergeCell ref="B3:C3"/>
    <mergeCell ref="B9:C9"/>
    <mergeCell ref="B10:C10"/>
    <mergeCell ref="B11:C11"/>
  </mergeCells>
  <phoneticPr fontId="24" type="noConversion"/>
  <pageMargins left="1" right="1" top="1" bottom="1" header="0.5" footer="0.5"/>
  <pageSetup paperSize="8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B80A8541D0433408EE0708F4A6D1DE9" ma:contentTypeVersion="10" ma:contentTypeDescription="Creare un nuovo documento." ma:contentTypeScope="" ma:versionID="cb3bfbd86e85a9f83088e95ad6f64842">
  <xsd:schema xmlns:xsd="http://www.w3.org/2001/XMLSchema" xmlns:xs="http://www.w3.org/2001/XMLSchema" xmlns:p="http://schemas.microsoft.com/office/2006/metadata/properties" xmlns:ns2="54b8f70a-0a4e-40e7-953e-020bfb2a32f8" xmlns:ns3="c625dc4a-2c18-4e0f-84cc-e9b7c063c65f" targetNamespace="http://schemas.microsoft.com/office/2006/metadata/properties" ma:root="true" ma:fieldsID="ad20f91287ca4ac06f88c41a3e8eda9f" ns2:_="" ns3:_="">
    <xsd:import namespace="54b8f70a-0a4e-40e7-953e-020bfb2a32f8"/>
    <xsd:import namespace="c625dc4a-2c18-4e0f-84cc-e9b7c063c6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b8f70a-0a4e-40e7-953e-020bfb2a32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779857a7-fad5-442c-b0b8-f8ddd89c59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25dc4a-2c18-4e0f-84cc-e9b7c063c65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66b7cac-9154-4ec5-a973-4ffb3a5305e4}" ma:internalName="TaxCatchAll" ma:showField="CatchAllData" ma:web="c625dc4a-2c18-4e0f-84cc-e9b7c063c6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25dc4a-2c18-4e0f-84cc-e9b7c063c65f" xsi:nil="true"/>
    <lcf76f155ced4ddcb4097134ff3c332f xmlns="54b8f70a-0a4e-40e7-953e-020bfb2a32f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8D2E68-EC73-4F2F-B018-AE0D7E37E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b8f70a-0a4e-40e7-953e-020bfb2a32f8"/>
    <ds:schemaRef ds:uri="c625dc4a-2c18-4e0f-84cc-e9b7c063c6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DC12C8-10DC-482B-BDE0-9B5EBCA18DD6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c625dc4a-2c18-4e0f-84cc-e9b7c063c65f"/>
    <ds:schemaRef ds:uri="54b8f70a-0a4e-40e7-953e-020bfb2a32f8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1814E43-FF86-426E-8C5B-0194AFAE0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allegato A</vt:lpstr>
      <vt:lpstr>QE COMPLESSIVO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 Sociali</dc:creator>
  <cp:lastModifiedBy>servizisociali@comune.banari.ss.it</cp:lastModifiedBy>
  <cp:lastPrinted>2026-08-20T08:32:42Z</cp:lastPrinted>
  <dcterms:created xsi:type="dcterms:W3CDTF">2023-11-06T13:11:45Z</dcterms:created>
  <dcterms:modified xsi:type="dcterms:W3CDTF">2026-08-28T10:53:30Z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0x0101002B80A8541D0433408EE0708F4A6D1DE9</vt:lpwstr>
  </property>
  <property fmtid="{D5CDD505-2E9C-101B-9397-08002B2CF9AE}" pid="3" name="Order">
    <vt:r8>14393000</vt:r8>
  </property>
  <property fmtid="{D5CDD505-2E9C-101B-9397-08002B2CF9AE}" pid="4" name="MediaServiceImageTags">
    <vt:lpwstr/>
  </property>
</Properties>
</file>